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charts/chart1.xml" ContentType="application/vnd.openxmlformats-officedocument.drawingml.char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60" yWindow="45" windowWidth="12435" windowHeight="11640"/>
  </bookViews>
  <sheets>
    <sheet name="Solar Parabolic" sheetId="1" r:id="rId1"/>
    <sheet name="Solar Oven" sheetId="2" r:id="rId2"/>
  </sheets>
  <calcPr calcId="125725"/>
</workbook>
</file>

<file path=xl/calcChain.xml><?xml version="1.0" encoding="utf-8"?>
<calcChain xmlns="http://schemas.openxmlformats.org/spreadsheetml/2006/main">
  <c r="H14" i="2"/>
  <c r="J12"/>
  <c r="K12" s="1"/>
  <c r="H12"/>
  <c r="J14" s="1"/>
  <c r="K14" s="1"/>
  <c r="H6"/>
  <c r="M4"/>
  <c r="J6"/>
  <c r="K6" s="1"/>
  <c r="L6" s="1"/>
  <c r="L7" s="1"/>
  <c r="H4"/>
  <c r="J4" s="1"/>
  <c r="K4" s="1"/>
  <c r="L4" s="1"/>
  <c r="F8" i="1"/>
  <c r="C8" s="1"/>
  <c r="C9"/>
  <c r="C10"/>
  <c r="C11"/>
  <c r="C12"/>
  <c r="C13"/>
  <c r="C14"/>
  <c r="C15"/>
  <c r="C16"/>
  <c r="C17"/>
  <c r="C18"/>
  <c r="C19"/>
  <c r="C20"/>
  <c r="C21"/>
  <c r="C22"/>
  <c r="C23"/>
  <c r="C24"/>
  <c r="C25"/>
  <c r="C26"/>
  <c r="C27"/>
  <c r="C28"/>
  <c r="C29"/>
  <c r="C30"/>
  <c r="C31"/>
  <c r="C32"/>
  <c r="C33"/>
  <c r="C34"/>
  <c r="C35"/>
  <c r="A9"/>
  <c r="A10"/>
  <c r="A11"/>
  <c r="A12"/>
  <c r="A13"/>
  <c r="A14"/>
  <c r="A15"/>
  <c r="A16"/>
  <c r="A17"/>
  <c r="A18"/>
  <c r="A19"/>
  <c r="A20"/>
  <c r="A21"/>
  <c r="A22"/>
  <c r="A23"/>
  <c r="A24"/>
  <c r="A25"/>
  <c r="A26"/>
  <c r="A27"/>
  <c r="A28"/>
  <c r="A29"/>
  <c r="A30"/>
  <c r="A31"/>
  <c r="A32"/>
  <c r="A33"/>
  <c r="A34"/>
  <c r="A35"/>
  <c r="B10"/>
  <c r="B12"/>
  <c r="B14"/>
  <c r="B16"/>
  <c r="B18"/>
  <c r="B20"/>
  <c r="B22"/>
  <c r="B24"/>
  <c r="B26"/>
  <c r="B28"/>
  <c r="B30"/>
  <c r="B32"/>
  <c r="B34"/>
  <c r="T32"/>
  <c r="T33"/>
  <c r="T34"/>
  <c r="T4"/>
  <c r="T5"/>
  <c r="T6"/>
  <c r="T1"/>
  <c r="T7"/>
  <c r="T8"/>
  <c r="T9"/>
  <c r="T10"/>
  <c r="T11"/>
  <c r="T12"/>
  <c r="T13"/>
  <c r="T14"/>
  <c r="T15"/>
  <c r="T16"/>
  <c r="T17"/>
  <c r="T18"/>
  <c r="T19"/>
  <c r="T20"/>
  <c r="T21"/>
  <c r="T22"/>
  <c r="T23"/>
  <c r="T24"/>
  <c r="U24" s="1"/>
  <c r="T25"/>
  <c r="T26"/>
  <c r="U26" s="1"/>
  <c r="T27"/>
  <c r="T28"/>
  <c r="U28" s="1"/>
  <c r="T29"/>
  <c r="T30"/>
  <c r="U30" s="1"/>
  <c r="T31"/>
  <c r="G18"/>
  <c r="H18" s="1"/>
  <c r="G19"/>
  <c r="H19" s="1"/>
  <c r="G20"/>
  <c r="H20" s="1"/>
  <c r="G21"/>
  <c r="H21" s="1"/>
  <c r="G22"/>
  <c r="H22" s="1"/>
  <c r="G23"/>
  <c r="H23" s="1"/>
  <c r="G24"/>
  <c r="H24" s="1"/>
  <c r="G25"/>
  <c r="H25" s="1"/>
  <c r="G26"/>
  <c r="H26" s="1"/>
  <c r="G27"/>
  <c r="H27" s="1"/>
  <c r="G28"/>
  <c r="H28" s="1"/>
  <c r="G29"/>
  <c r="H29" s="1"/>
  <c r="G30"/>
  <c r="H30" s="1"/>
  <c r="G31"/>
  <c r="H31" s="1"/>
  <c r="G32"/>
  <c r="H32" s="1"/>
  <c r="G33"/>
  <c r="H33" s="1"/>
  <c r="G34"/>
  <c r="H34" s="1"/>
  <c r="G35"/>
  <c r="H35" s="1"/>
  <c r="E18"/>
  <c r="D18" s="1"/>
  <c r="E19"/>
  <c r="D19" s="1"/>
  <c r="E20"/>
  <c r="D20" s="1"/>
  <c r="E21"/>
  <c r="D21" s="1"/>
  <c r="E22"/>
  <c r="D22" s="1"/>
  <c r="E23"/>
  <c r="D23" s="1"/>
  <c r="E24"/>
  <c r="D24" s="1"/>
  <c r="E25"/>
  <c r="D25" s="1"/>
  <c r="E26"/>
  <c r="D26" s="1"/>
  <c r="E27"/>
  <c r="D27" s="1"/>
  <c r="E28"/>
  <c r="D28" s="1"/>
  <c r="E29"/>
  <c r="D29" s="1"/>
  <c r="E30"/>
  <c r="D30" s="1"/>
  <c r="E31"/>
  <c r="D31" s="1"/>
  <c r="E32"/>
  <c r="D32" s="1"/>
  <c r="E33"/>
  <c r="D33" s="1"/>
  <c r="E34"/>
  <c r="D34" s="1"/>
  <c r="E35"/>
  <c r="D35" s="1"/>
  <c r="D8"/>
  <c r="E9"/>
  <c r="D9" s="1"/>
  <c r="E10"/>
  <c r="D10" s="1"/>
  <c r="E11"/>
  <c r="D11" s="1"/>
  <c r="E12"/>
  <c r="D12" s="1"/>
  <c r="E13"/>
  <c r="D13" s="1"/>
  <c r="E14"/>
  <c r="D14" s="1"/>
  <c r="E15"/>
  <c r="D15" s="1"/>
  <c r="E16"/>
  <c r="D16" s="1"/>
  <c r="E17"/>
  <c r="D17" s="1"/>
  <c r="G17"/>
  <c r="H17" s="1"/>
  <c r="G8"/>
  <c r="H8" s="1"/>
  <c r="G9"/>
  <c r="G10"/>
  <c r="G11"/>
  <c r="G12"/>
  <c r="G13"/>
  <c r="G14"/>
  <c r="G15"/>
  <c r="G16"/>
  <c r="H9"/>
  <c r="H10"/>
  <c r="H11"/>
  <c r="H12"/>
  <c r="H13"/>
  <c r="H14"/>
  <c r="H15"/>
  <c r="H16"/>
  <c r="U22" l="1"/>
  <c r="U20"/>
  <c r="U18"/>
  <c r="U16"/>
  <c r="U14"/>
  <c r="U12"/>
  <c r="U10"/>
  <c r="M12" i="2"/>
  <c r="L12"/>
  <c r="L14"/>
  <c r="M14"/>
  <c r="M6"/>
  <c r="M7" s="1"/>
  <c r="A8" i="1"/>
  <c r="B8"/>
  <c r="B35"/>
  <c r="B33"/>
  <c r="B31"/>
  <c r="B29"/>
  <c r="B27"/>
  <c r="B25"/>
  <c r="B23"/>
  <c r="B21"/>
  <c r="B19"/>
  <c r="B17"/>
  <c r="B15"/>
  <c r="B13"/>
  <c r="B11"/>
  <c r="B9"/>
  <c r="U8"/>
  <c r="U31"/>
  <c r="U29"/>
  <c r="U27"/>
  <c r="U25"/>
  <c r="U23"/>
  <c r="U21"/>
  <c r="U19"/>
  <c r="U17"/>
  <c r="U15"/>
  <c r="U13"/>
  <c r="U11"/>
  <c r="U9"/>
  <c r="U34"/>
  <c r="U32"/>
  <c r="U33"/>
  <c r="U6"/>
  <c r="U4"/>
  <c r="U5"/>
  <c r="U7"/>
  <c r="G4"/>
  <c r="H4" s="1"/>
  <c r="G3"/>
  <c r="H3" s="1"/>
  <c r="G5"/>
  <c r="H5" s="1"/>
  <c r="G7"/>
  <c r="H7"/>
  <c r="G6"/>
  <c r="H6"/>
  <c r="C6"/>
  <c r="B6" s="1"/>
  <c r="D4"/>
  <c r="E4"/>
  <c r="C4"/>
  <c r="C5"/>
  <c r="E7"/>
  <c r="D7" s="1"/>
  <c r="C7"/>
  <c r="B7" s="1"/>
  <c r="G2"/>
  <c r="H2" s="1"/>
  <c r="E3"/>
  <c r="D3" s="1"/>
  <c r="C3"/>
  <c r="A3" s="1"/>
  <c r="E2"/>
  <c r="D2" s="1"/>
  <c r="C2"/>
  <c r="B2" s="1"/>
  <c r="E5"/>
  <c r="D5" s="1"/>
  <c r="E6"/>
  <c r="D6" s="1"/>
  <c r="M15" i="2" l="1"/>
  <c r="L15"/>
  <c r="A7" i="1"/>
  <c r="A2"/>
  <c r="A5"/>
  <c r="A4"/>
  <c r="B3"/>
  <c r="B5"/>
  <c r="B4"/>
  <c r="A6"/>
</calcChain>
</file>

<file path=xl/comments1.xml><?xml version="1.0" encoding="utf-8"?>
<comments xmlns="http://schemas.openxmlformats.org/spreadsheetml/2006/main">
  <authors>
    <author>Home</author>
  </authors>
  <commentList>
    <comment ref="A1" authorId="0">
      <text>
        <r>
          <rPr>
            <sz val="9"/>
            <color indexed="81"/>
            <rFont val="Tahoma"/>
            <family val="2"/>
          </rPr>
          <t xml:space="preserve">A BTU is the energy required to raise a pound of water, one degree Fahrenheit.
A 4' x 8' solar hot water panel captures an estimated 30,000 BTU
1,000 W = 3412 BTU
500W = 1706 BTU
Sq. Meter collects 1000W of solar energy on a clear day, at sea level.
Sq. Meter above atmosphere receives 1350W of solar energy.
Solar Parabola maker in Germany claims their designs:
Dia 0.9M/1.2/1.5
Depth 0.25M/0.28/0.33
Focal 0.20M/0.32/0.43
Energy 900W/1.2KW/1.5KW
A 1.5 meter diameter is around 4.92 ft. This gives us aradius of 2.46 ft, which is squared and multiplied by 4.14159 to give us 19 sq ft of area. That's 1.76515 square meters x 3412 just over 6,000 BTU or 1765 Watts. </t>
        </r>
      </text>
    </comment>
    <comment ref="I2" authorId="0">
      <text>
        <r>
          <rPr>
            <b/>
            <sz val="9"/>
            <color indexed="81"/>
            <rFont val="Tahoma"/>
            <family val="2"/>
          </rPr>
          <t>The quadratic equation for parabolas is ax^2 + bx + c
Changing the "c" will change the vertical "zero", so positive numbers will push the parabola's bottom upward along the y-axis, and negative entries for "c" will push the bottom of the parabola downward.
Changing the "b" will change the horizontal "zero", so positive numbers will push the parabola's bottom to the right, along the x-axis, and negative entries for "b" will push the bottom of the parabola along the x-axis to the left.
Changing the "a" of this equation will affect the severity of the parabola's curve. The higher the number, the steeper the curve. By putting a fraction in as the "a" value, we flatten the curve further. The higher the fraction's denominator, the flatter the curve.
Since we are working with parabolas, the only value we wish to alter is the "a". The "b" and "c" values are zero, which puts our parabola right on the zero point for both the X and Y-axis.</t>
        </r>
      </text>
    </comment>
  </commentList>
</comments>
</file>

<file path=xl/sharedStrings.xml><?xml version="1.0" encoding="utf-8"?>
<sst xmlns="http://schemas.openxmlformats.org/spreadsheetml/2006/main" count="54" uniqueCount="29">
  <si>
    <t>Fraction</t>
  </si>
  <si>
    <t>Focal Pt</t>
  </si>
  <si>
    <t>Function</t>
  </si>
  <si>
    <t>Volume</t>
  </si>
  <si>
    <t>Area</t>
  </si>
  <si>
    <t>&lt;--1/entry * X^2 for graphing</t>
  </si>
  <si>
    <t>Input (x)</t>
  </si>
  <si>
    <t>y=x^2</t>
  </si>
  <si>
    <t>y=ax^2</t>
  </si>
  <si>
    <t>a --&gt;</t>
  </si>
  <si>
    <t>&lt;-From Cell G2</t>
  </si>
  <si>
    <t>Dia.</t>
  </si>
  <si>
    <t>Watts (Mtr2)</t>
  </si>
  <si>
    <t>X (Rad)</t>
  </si>
  <si>
    <t>Y (Depth)</t>
  </si>
  <si>
    <t>Watts</t>
  </si>
  <si>
    <t>Sq In</t>
  </si>
  <si>
    <t>Sq ft</t>
  </si>
  <si>
    <t>Sq Meters</t>
  </si>
  <si>
    <t>BTUs</t>
  </si>
  <si>
    <t>BTU (ft2)</t>
  </si>
  <si>
    <t>Enter A</t>
  </si>
  <si>
    <t>Enter B</t>
  </si>
  <si>
    <t>Enter Effic</t>
  </si>
  <si>
    <t>Enter C</t>
  </si>
  <si>
    <t>Enter D</t>
  </si>
  <si>
    <t>Total</t>
  </si>
  <si>
    <t>Inner</t>
  </si>
  <si>
    <t>Outer</t>
  </si>
</sst>
</file>

<file path=xl/styles.xml><?xml version="1.0" encoding="utf-8"?>
<styleSheet xmlns="http://schemas.openxmlformats.org/spreadsheetml/2006/main">
  <numFmts count="4">
    <numFmt numFmtId="43" formatCode="_(* #,##0.00_);_(* \(#,##0.00\);_(* &quot;-&quot;??_);_(@_)"/>
    <numFmt numFmtId="164" formatCode="0.0000"/>
    <numFmt numFmtId="165" formatCode="_(* #,##0_);_(* \(#,##0\);_(* &quot;-&quot;??_);_(@_)"/>
    <numFmt numFmtId="169" formatCode="0.000"/>
  </numFmts>
  <fonts count="7">
    <font>
      <sz val="11"/>
      <color theme="1"/>
      <name val="Calibri"/>
      <family val="2"/>
      <scheme val="minor"/>
    </font>
    <font>
      <b/>
      <sz val="10"/>
      <name val="Arial"/>
      <family val="2"/>
    </font>
    <font>
      <sz val="10"/>
      <name val="Arial"/>
      <family val="2"/>
    </font>
    <font>
      <b/>
      <sz val="9"/>
      <color indexed="81"/>
      <name val="Tahoma"/>
      <family val="2"/>
    </font>
    <font>
      <sz val="11"/>
      <color theme="0"/>
      <name val="Calibri"/>
      <family val="2"/>
      <scheme val="minor"/>
    </font>
    <font>
      <sz val="11"/>
      <color theme="1"/>
      <name val="Calibri"/>
      <family val="2"/>
      <scheme val="minor"/>
    </font>
    <font>
      <sz val="9"/>
      <color indexed="81"/>
      <name val="Tahoma"/>
      <family val="2"/>
    </font>
  </fonts>
  <fills count="8">
    <fill>
      <patternFill patternType="none"/>
    </fill>
    <fill>
      <patternFill patternType="gray125"/>
    </fill>
    <fill>
      <patternFill patternType="solid">
        <fgColor rgb="FFFFFF00"/>
        <bgColor indexed="64"/>
      </patternFill>
    </fill>
    <fill>
      <patternFill patternType="solid">
        <fgColor indexed="43"/>
        <bgColor indexed="64"/>
      </patternFill>
    </fill>
    <fill>
      <patternFill patternType="solid">
        <fgColor indexed="44"/>
        <bgColor indexed="64"/>
      </patternFill>
    </fill>
    <fill>
      <patternFill patternType="solid">
        <fgColor indexed="50"/>
        <bgColor indexed="64"/>
      </patternFill>
    </fill>
    <fill>
      <patternFill patternType="solid">
        <fgColor indexed="13"/>
        <bgColor indexed="64"/>
      </patternFill>
    </fill>
    <fill>
      <patternFill patternType="solid">
        <fgColor rgb="FF00B050"/>
        <bgColor indexed="64"/>
      </patternFill>
    </fill>
  </fills>
  <borders count="18">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xf numFmtId="0" fontId="2" fillId="0" borderId="0"/>
    <xf numFmtId="43" fontId="5" fillId="0" borderId="0" applyFont="0" applyFill="0" applyBorder="0" applyAlignment="0" applyProtection="0"/>
  </cellStyleXfs>
  <cellXfs count="46">
    <xf numFmtId="0" fontId="0" fillId="0" borderId="0" xfId="0"/>
    <xf numFmtId="0" fontId="0" fillId="0" borderId="0" xfId="0" applyAlignment="1">
      <alignment horizontal="center"/>
    </xf>
    <xf numFmtId="0" fontId="0" fillId="2" borderId="1" xfId="0" applyFill="1" applyBorder="1" applyAlignment="1">
      <alignment horizontal="center"/>
    </xf>
    <xf numFmtId="2" fontId="0" fillId="0" borderId="0" xfId="0" applyNumberFormat="1" applyAlignment="1">
      <alignment horizontal="center"/>
    </xf>
    <xf numFmtId="0" fontId="1" fillId="0" borderId="0" xfId="1" applyFont="1" applyAlignment="1">
      <alignment horizontal="right"/>
    </xf>
    <xf numFmtId="0" fontId="1" fillId="0" borderId="0" xfId="1" applyFont="1"/>
    <xf numFmtId="0" fontId="2" fillId="0" borderId="0" xfId="1" applyFont="1" applyFill="1" applyBorder="1"/>
    <xf numFmtId="0" fontId="2" fillId="0" borderId="0" xfId="1" applyFont="1"/>
    <xf numFmtId="0" fontId="1" fillId="4" borderId="2" xfId="1" applyFont="1" applyFill="1" applyBorder="1" applyAlignment="1">
      <alignment horizontal="center"/>
    </xf>
    <xf numFmtId="0" fontId="1" fillId="5" borderId="2" xfId="1" applyFont="1" applyFill="1" applyBorder="1" applyAlignment="1">
      <alignment horizontal="center"/>
    </xf>
    <xf numFmtId="0" fontId="1" fillId="6" borderId="2" xfId="1" applyFont="1" applyFill="1" applyBorder="1" applyAlignment="1">
      <alignment horizontal="center"/>
    </xf>
    <xf numFmtId="0" fontId="2" fillId="0" borderId="2" xfId="1" applyFont="1" applyFill="1" applyBorder="1" applyAlignment="1">
      <alignment horizontal="center"/>
    </xf>
    <xf numFmtId="0" fontId="2" fillId="0" borderId="2" xfId="1" applyFont="1" applyBorder="1" applyAlignment="1">
      <alignment horizontal="center"/>
    </xf>
    <xf numFmtId="0" fontId="2" fillId="0" borderId="2" xfId="1" applyFont="1" applyBorder="1"/>
    <xf numFmtId="164" fontId="1" fillId="3" borderId="1" xfId="1" applyNumberFormat="1" applyFont="1" applyFill="1" applyBorder="1" applyAlignment="1">
      <alignment horizontal="center"/>
    </xf>
    <xf numFmtId="2" fontId="4" fillId="7" borderId="0" xfId="0" applyNumberFormat="1" applyFont="1" applyFill="1" applyAlignment="1">
      <alignment horizontal="center"/>
    </xf>
    <xf numFmtId="0" fontId="4" fillId="7" borderId="0" xfId="0" applyFont="1" applyFill="1" applyAlignment="1">
      <alignment horizontal="center"/>
    </xf>
    <xf numFmtId="165" fontId="0" fillId="0" borderId="0" xfId="2" applyNumberFormat="1" applyFont="1"/>
    <xf numFmtId="165" fontId="0" fillId="0" borderId="0" xfId="2" applyNumberFormat="1" applyFont="1" applyAlignment="1">
      <alignment horizontal="center"/>
    </xf>
    <xf numFmtId="165" fontId="4" fillId="7" borderId="0" xfId="2" applyNumberFormat="1" applyFont="1" applyFill="1"/>
    <xf numFmtId="165" fontId="4" fillId="7" borderId="0" xfId="2" applyNumberFormat="1" applyFont="1" applyFill="1" applyAlignment="1">
      <alignment horizontal="center"/>
    </xf>
    <xf numFmtId="164" fontId="0" fillId="0" borderId="0" xfId="0" applyNumberFormat="1" applyAlignment="1">
      <alignment horizontal="center"/>
    </xf>
    <xf numFmtId="164" fontId="4" fillId="7" borderId="0" xfId="0" applyNumberFormat="1" applyFont="1" applyFill="1" applyAlignment="1">
      <alignment horizontal="center"/>
    </xf>
    <xf numFmtId="0" fontId="0" fillId="0" borderId="0" xfId="0" applyBorder="1" applyAlignment="1">
      <alignment horizontal="center"/>
    </xf>
    <xf numFmtId="0" fontId="0" fillId="0" borderId="0" xfId="0" applyBorder="1"/>
    <xf numFmtId="0" fontId="0" fillId="0" borderId="3" xfId="0" applyBorder="1" applyAlignment="1">
      <alignment horizontal="center"/>
    </xf>
    <xf numFmtId="0" fontId="0" fillId="0" borderId="4" xfId="0" applyBorder="1" applyAlignment="1">
      <alignment horizontal="center"/>
    </xf>
    <xf numFmtId="0" fontId="0" fillId="2" borderId="6" xfId="0" applyFill="1" applyBorder="1" applyAlignment="1">
      <alignment horizontal="center"/>
    </xf>
    <xf numFmtId="0" fontId="0" fillId="2" borderId="7" xfId="0" applyFill="1" applyBorder="1" applyAlignment="1">
      <alignment horizontal="center"/>
    </xf>
    <xf numFmtId="9" fontId="0" fillId="2" borderId="2" xfId="0" applyNumberFormat="1" applyFill="1" applyBorder="1" applyAlignment="1">
      <alignment horizontal="center"/>
    </xf>
    <xf numFmtId="0" fontId="0" fillId="0" borderId="8" xfId="0" applyBorder="1" applyAlignment="1">
      <alignment horizontal="center"/>
    </xf>
    <xf numFmtId="0" fontId="0" fillId="0" borderId="9" xfId="0" applyBorder="1" applyAlignment="1">
      <alignment horizontal="center"/>
    </xf>
    <xf numFmtId="169" fontId="0" fillId="0" borderId="2" xfId="0" applyNumberFormat="1" applyBorder="1" applyAlignment="1">
      <alignment horizontal="center"/>
    </xf>
    <xf numFmtId="169" fontId="0" fillId="0" borderId="8" xfId="0" applyNumberFormat="1" applyBorder="1" applyAlignment="1">
      <alignment horizontal="center"/>
    </xf>
    <xf numFmtId="169" fontId="0" fillId="0" borderId="7" xfId="0" applyNumberFormat="1" applyBorder="1" applyAlignment="1">
      <alignment horizontal="center"/>
    </xf>
    <xf numFmtId="0" fontId="0" fillId="2" borderId="11" xfId="0" applyFill="1" applyBorder="1" applyAlignment="1">
      <alignment horizontal="center"/>
    </xf>
    <xf numFmtId="0" fontId="0" fillId="0" borderId="12" xfId="0" applyFill="1" applyBorder="1" applyAlignment="1">
      <alignment horizontal="center"/>
    </xf>
    <xf numFmtId="169" fontId="0" fillId="0" borderId="13" xfId="0" applyNumberFormat="1" applyBorder="1" applyAlignment="1">
      <alignment horizontal="center"/>
    </xf>
    <xf numFmtId="0" fontId="0" fillId="0" borderId="14" xfId="0" applyBorder="1" applyAlignment="1">
      <alignment horizontal="center"/>
    </xf>
    <xf numFmtId="0" fontId="0" fillId="0" borderId="5" xfId="0" applyFill="1" applyBorder="1" applyAlignment="1">
      <alignment horizontal="center"/>
    </xf>
    <xf numFmtId="9" fontId="0" fillId="2" borderId="10" xfId="0" applyNumberFormat="1" applyFill="1" applyBorder="1" applyAlignment="1">
      <alignment horizontal="center"/>
    </xf>
    <xf numFmtId="169" fontId="0" fillId="0" borderId="10" xfId="0" applyNumberFormat="1" applyBorder="1" applyAlignment="1">
      <alignment horizontal="center"/>
    </xf>
    <xf numFmtId="169" fontId="0" fillId="0" borderId="11" xfId="0" applyNumberFormat="1" applyBorder="1" applyAlignment="1">
      <alignment horizontal="center"/>
    </xf>
    <xf numFmtId="0" fontId="0" fillId="0" borderId="15" xfId="0" applyBorder="1" applyAlignment="1">
      <alignment horizontal="right"/>
    </xf>
    <xf numFmtId="2" fontId="0" fillId="0" borderId="16" xfId="0" applyNumberFormat="1" applyBorder="1" applyAlignment="1">
      <alignment horizontal="center"/>
    </xf>
    <xf numFmtId="2" fontId="0" fillId="0" borderId="17" xfId="0" applyNumberFormat="1" applyBorder="1" applyAlignment="1">
      <alignment horizontal="center"/>
    </xf>
  </cellXfs>
  <cellStyles count="3">
    <cellStyle name="Comma" xfId="2" builtinId="3"/>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sz="1200" b="1" i="0" u="none" strike="noStrike" baseline="0">
                <a:solidFill>
                  <a:srgbClr val="000000"/>
                </a:solidFill>
                <a:latin typeface="Arial"/>
                <a:ea typeface="Arial"/>
                <a:cs typeface="Arial"/>
              </a:defRPr>
            </a:pPr>
            <a:r>
              <a:rPr lang="en-US"/>
              <a:t>Graph of</a:t>
            </a:r>
            <a:r>
              <a:rPr lang="en-US" baseline="0"/>
              <a:t> Parabola</a:t>
            </a:r>
            <a:endParaRPr lang="en-US"/>
          </a:p>
        </c:rich>
      </c:tx>
      <c:layout>
        <c:manualLayout>
          <c:xMode val="edge"/>
          <c:yMode val="edge"/>
          <c:x val="3.4871504371306115E-2"/>
          <c:y val="1.8786063506767581E-2"/>
        </c:manualLayout>
      </c:layout>
      <c:spPr>
        <a:noFill/>
        <a:ln w="25400">
          <a:noFill/>
        </a:ln>
      </c:spPr>
    </c:title>
    <c:plotArea>
      <c:layout>
        <c:manualLayout>
          <c:layoutTarget val="inner"/>
          <c:xMode val="edge"/>
          <c:yMode val="edge"/>
          <c:x val="5.2600086859646414E-2"/>
          <c:y val="8.6728492271799781E-2"/>
          <c:w val="0.91844558998470516"/>
          <c:h val="0.8326878355891818"/>
        </c:manualLayout>
      </c:layout>
      <c:scatterChart>
        <c:scatterStyle val="smoothMarker"/>
        <c:ser>
          <c:idx val="1"/>
          <c:order val="0"/>
          <c:tx>
            <c:strRef>
              <c:f>'Solar Parabolic'!$U$3</c:f>
              <c:strCache>
                <c:ptCount val="1"/>
                <c:pt idx="0">
                  <c:v>y=ax^2</c:v>
                </c:pt>
              </c:strCache>
            </c:strRef>
          </c:tx>
          <c:spPr>
            <a:ln w="25400">
              <a:solidFill>
                <a:srgbClr val="FF00FF"/>
              </a:solidFill>
              <a:prstDash val="solid"/>
            </a:ln>
          </c:spPr>
          <c:marker>
            <c:symbol val="none"/>
          </c:marker>
          <c:xVal>
            <c:numRef>
              <c:f>'Solar Parabolic'!$S$4:$S$34</c:f>
              <c:numCache>
                <c:formatCode>General</c:formatCode>
                <c:ptCount val="31"/>
                <c:pt idx="0">
                  <c:v>-15</c:v>
                </c:pt>
                <c:pt idx="1">
                  <c:v>-14</c:v>
                </c:pt>
                <c:pt idx="2">
                  <c:v>-13</c:v>
                </c:pt>
                <c:pt idx="3">
                  <c:v>-12</c:v>
                </c:pt>
                <c:pt idx="4">
                  <c:v>-11</c:v>
                </c:pt>
                <c:pt idx="5">
                  <c:v>-10</c:v>
                </c:pt>
                <c:pt idx="6">
                  <c:v>-9</c:v>
                </c:pt>
                <c:pt idx="7">
                  <c:v>-8</c:v>
                </c:pt>
                <c:pt idx="8">
                  <c:v>-7</c:v>
                </c:pt>
                <c:pt idx="9">
                  <c:v>-6</c:v>
                </c:pt>
                <c:pt idx="10">
                  <c:v>-5</c:v>
                </c:pt>
                <c:pt idx="11">
                  <c:v>-4</c:v>
                </c:pt>
                <c:pt idx="12">
                  <c:v>-3</c:v>
                </c:pt>
                <c:pt idx="13">
                  <c:v>-2</c:v>
                </c:pt>
                <c:pt idx="14">
                  <c:v>-1</c:v>
                </c:pt>
                <c:pt idx="15">
                  <c:v>0</c:v>
                </c:pt>
                <c:pt idx="16">
                  <c:v>1</c:v>
                </c:pt>
                <c:pt idx="17">
                  <c:v>2</c:v>
                </c:pt>
                <c:pt idx="18">
                  <c:v>3</c:v>
                </c:pt>
                <c:pt idx="19">
                  <c:v>4</c:v>
                </c:pt>
                <c:pt idx="20">
                  <c:v>5</c:v>
                </c:pt>
                <c:pt idx="21">
                  <c:v>6</c:v>
                </c:pt>
                <c:pt idx="22">
                  <c:v>7</c:v>
                </c:pt>
                <c:pt idx="23">
                  <c:v>8</c:v>
                </c:pt>
                <c:pt idx="24">
                  <c:v>9</c:v>
                </c:pt>
                <c:pt idx="25">
                  <c:v>10</c:v>
                </c:pt>
                <c:pt idx="26">
                  <c:v>11</c:v>
                </c:pt>
                <c:pt idx="27">
                  <c:v>12</c:v>
                </c:pt>
                <c:pt idx="28">
                  <c:v>13</c:v>
                </c:pt>
                <c:pt idx="29">
                  <c:v>14</c:v>
                </c:pt>
                <c:pt idx="30">
                  <c:v>15</c:v>
                </c:pt>
              </c:numCache>
            </c:numRef>
          </c:xVal>
          <c:yVal>
            <c:numRef>
              <c:f>'Solar Parabolic'!$U$4:$U$34</c:f>
              <c:numCache>
                <c:formatCode>General</c:formatCode>
                <c:ptCount val="31"/>
                <c:pt idx="0">
                  <c:v>7.03125</c:v>
                </c:pt>
                <c:pt idx="1">
                  <c:v>6.125</c:v>
                </c:pt>
                <c:pt idx="2">
                  <c:v>5.28125</c:v>
                </c:pt>
                <c:pt idx="3">
                  <c:v>4.5</c:v>
                </c:pt>
                <c:pt idx="4">
                  <c:v>3.78125</c:v>
                </c:pt>
                <c:pt idx="5">
                  <c:v>3.125</c:v>
                </c:pt>
                <c:pt idx="6">
                  <c:v>2.53125</c:v>
                </c:pt>
                <c:pt idx="7">
                  <c:v>2</c:v>
                </c:pt>
                <c:pt idx="8">
                  <c:v>1.53125</c:v>
                </c:pt>
                <c:pt idx="9">
                  <c:v>1.125</c:v>
                </c:pt>
                <c:pt idx="10">
                  <c:v>0.78125</c:v>
                </c:pt>
                <c:pt idx="11">
                  <c:v>0.5</c:v>
                </c:pt>
                <c:pt idx="12">
                  <c:v>0.28125</c:v>
                </c:pt>
                <c:pt idx="13">
                  <c:v>0.125</c:v>
                </c:pt>
                <c:pt idx="14">
                  <c:v>3.125E-2</c:v>
                </c:pt>
                <c:pt idx="15">
                  <c:v>0</c:v>
                </c:pt>
                <c:pt idx="16">
                  <c:v>3.125E-2</c:v>
                </c:pt>
                <c:pt idx="17">
                  <c:v>0.125</c:v>
                </c:pt>
                <c:pt idx="18">
                  <c:v>0.28125</c:v>
                </c:pt>
                <c:pt idx="19">
                  <c:v>0.5</c:v>
                </c:pt>
                <c:pt idx="20">
                  <c:v>0.78125</c:v>
                </c:pt>
                <c:pt idx="21">
                  <c:v>1.125</c:v>
                </c:pt>
                <c:pt idx="22">
                  <c:v>1.53125</c:v>
                </c:pt>
                <c:pt idx="23">
                  <c:v>2</c:v>
                </c:pt>
                <c:pt idx="24">
                  <c:v>2.53125</c:v>
                </c:pt>
                <c:pt idx="25">
                  <c:v>3.125</c:v>
                </c:pt>
                <c:pt idx="26">
                  <c:v>3.78125</c:v>
                </c:pt>
                <c:pt idx="27">
                  <c:v>4.5</c:v>
                </c:pt>
                <c:pt idx="28">
                  <c:v>5.28125</c:v>
                </c:pt>
                <c:pt idx="29">
                  <c:v>6.125</c:v>
                </c:pt>
                <c:pt idx="30">
                  <c:v>7.03125</c:v>
                </c:pt>
              </c:numCache>
            </c:numRef>
          </c:yVal>
          <c:smooth val="1"/>
        </c:ser>
        <c:ser>
          <c:idx val="0"/>
          <c:order val="1"/>
          <c:tx>
            <c:v>Focal Point</c:v>
          </c:tx>
          <c:marker>
            <c:symbol val="none"/>
          </c:marker>
          <c:xVal>
            <c:numLit>
              <c:formatCode>General</c:formatCode>
              <c:ptCount val="1"/>
              <c:pt idx="0">
                <c:v>0</c:v>
              </c:pt>
            </c:numLit>
          </c:xVal>
          <c:yVal>
            <c:numRef>
              <c:f>'Solar Parabolic'!$H$6</c:f>
              <c:numCache>
                <c:formatCode>General</c:formatCode>
                <c:ptCount val="1"/>
                <c:pt idx="0">
                  <c:v>8</c:v>
                </c:pt>
              </c:numCache>
            </c:numRef>
          </c:yVal>
          <c:smooth val="1"/>
        </c:ser>
        <c:axId val="69504000"/>
        <c:axId val="69513984"/>
      </c:scatterChart>
      <c:valAx>
        <c:axId val="69504000"/>
        <c:scaling>
          <c:orientation val="minMax"/>
          <c:max val="20"/>
          <c:min val="-20"/>
        </c:scaling>
        <c:axPos val="b"/>
        <c:numFmt formatCode="General" sourceLinked="1"/>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69513984"/>
        <c:crosses val="autoZero"/>
        <c:crossBetween val="midCat"/>
      </c:valAx>
      <c:valAx>
        <c:axId val="69513984"/>
        <c:scaling>
          <c:orientation val="minMax"/>
          <c:max val="20"/>
          <c:min val="-20"/>
        </c:scaling>
        <c:axPos val="l"/>
        <c:numFmt formatCode="General" sourceLinked="1"/>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69504000"/>
        <c:crosses val="autoZero"/>
        <c:crossBetween val="midCat"/>
      </c:valAx>
      <c:spPr>
        <a:noFill/>
        <a:ln w="12700">
          <a:solidFill>
            <a:srgbClr val="808080"/>
          </a:solidFill>
          <a:prstDash val="solid"/>
        </a:ln>
      </c:spPr>
    </c:plotArea>
    <c:legend>
      <c:legendPos val="r"/>
      <c:legendEntry>
        <c:idx val="1"/>
        <c:delete val="1"/>
      </c:legendEntry>
      <c:layout>
        <c:manualLayout>
          <c:xMode val="edge"/>
          <c:yMode val="edge"/>
          <c:x val="0.3312825993341571"/>
          <c:y val="2.0973806753645411E-2"/>
          <c:w val="0.10552430466934339"/>
          <c:h val="3.3389396749730335E-2"/>
        </c:manualLayout>
      </c:layout>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0000000000002" r="0.750000000000002" t="1"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8</xdr:col>
      <xdr:colOff>28574</xdr:colOff>
      <xdr:row>2</xdr:row>
      <xdr:rowOff>190499</xdr:rowOff>
    </xdr:from>
    <xdr:to>
      <xdr:col>17</xdr:col>
      <xdr:colOff>304800</xdr:colOff>
      <xdr:row>35</xdr:row>
      <xdr:rowOff>57150</xdr:rowOff>
    </xdr:to>
    <xdr:graphicFrame macro="">
      <xdr:nvGraphicFramePr>
        <xdr:cNvPr id="2"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500623</xdr:colOff>
      <xdr:row>14</xdr:row>
      <xdr:rowOff>152400</xdr:rowOff>
    </xdr:to>
    <xdr:pic>
      <xdr:nvPicPr>
        <xdr:cNvPr id="3074"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272523" cy="2876550"/>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dimension ref="A1:U35"/>
  <sheetViews>
    <sheetView tabSelected="1" workbookViewId="0">
      <selection activeCell="C37" sqref="C37"/>
    </sheetView>
  </sheetViews>
  <sheetFormatPr defaultRowHeight="15"/>
  <cols>
    <col min="1" max="1" width="11.28515625" customWidth="1"/>
    <col min="2" max="2" width="9" style="18" customWidth="1"/>
    <col min="3" max="3" width="8.140625" style="3" customWidth="1"/>
    <col min="4" max="4" width="9.28515625" style="1" customWidth="1"/>
    <col min="5" max="5" width="5.85546875" customWidth="1"/>
    <col min="6" max="6" width="7.140625" style="1" customWidth="1"/>
    <col min="7" max="7" width="8.7109375" style="21" customWidth="1"/>
    <col min="8" max="8" width="8.28515625" style="1" customWidth="1"/>
    <col min="9" max="9" width="11.85546875" style="1" customWidth="1"/>
    <col min="10" max="10" width="26.7109375" customWidth="1"/>
  </cols>
  <sheetData>
    <row r="1" spans="1:21" ht="15.75" thickBot="1">
      <c r="A1" s="1" t="s">
        <v>12</v>
      </c>
      <c r="B1" s="18" t="s">
        <v>20</v>
      </c>
      <c r="C1" s="3" t="s">
        <v>4</v>
      </c>
      <c r="D1" s="1" t="s">
        <v>3</v>
      </c>
      <c r="E1" s="1" t="s">
        <v>11</v>
      </c>
      <c r="F1" s="1" t="s">
        <v>13</v>
      </c>
      <c r="G1" s="21" t="s">
        <v>14</v>
      </c>
      <c r="H1" s="1" t="s">
        <v>1</v>
      </c>
      <c r="I1" s="1" t="s">
        <v>0</v>
      </c>
      <c r="J1" s="1" t="s">
        <v>2</v>
      </c>
      <c r="S1" s="4" t="s">
        <v>9</v>
      </c>
      <c r="T1" s="14">
        <f>1/'Solar Parabolic'!$I$2</f>
        <v>3.125E-2</v>
      </c>
      <c r="U1" s="5" t="s">
        <v>10</v>
      </c>
    </row>
    <row r="2" spans="1:21" ht="15.75" thickBot="1">
      <c r="A2" s="17">
        <f t="shared" ref="A2" si="0">C2*1000</f>
        <v>636.17197499999997</v>
      </c>
      <c r="B2" s="18">
        <f t="shared" ref="B2" si="1">C2*295</f>
        <v>187.670732625</v>
      </c>
      <c r="C2" s="3">
        <f t="shared" ref="C2" si="2">3.14159*(F2^2)</f>
        <v>0.636171975</v>
      </c>
      <c r="D2" s="3">
        <f t="shared" ref="D2" si="3">(3.14159*(E2/2)^2*5)/2</f>
        <v>1.5904299374999999</v>
      </c>
      <c r="E2" s="1">
        <f t="shared" ref="E2" si="4">F2*2</f>
        <v>0.9</v>
      </c>
      <c r="F2" s="1">
        <v>0.45</v>
      </c>
      <c r="G2" s="21">
        <f t="shared" ref="G2" si="5">(1/$I$2)*(F2*F2)</f>
        <v>6.3281250000000004E-3</v>
      </c>
      <c r="H2" s="1">
        <f t="shared" ref="H2" si="6">(F2*F2)/(4*G2)</f>
        <v>8</v>
      </c>
      <c r="I2" s="2">
        <v>32</v>
      </c>
      <c r="J2" t="s">
        <v>5</v>
      </c>
      <c r="S2" s="4"/>
      <c r="T2" s="6"/>
      <c r="U2" s="7"/>
    </row>
    <row r="3" spans="1:21">
      <c r="A3" s="17">
        <f t="shared" ref="A3:A5" si="7">C3*1000</f>
        <v>785.39749999999992</v>
      </c>
      <c r="B3" s="18">
        <f t="shared" ref="B3:B35" si="8">C3*295</f>
        <v>231.6922625</v>
      </c>
      <c r="C3" s="3">
        <f t="shared" ref="C3:C5" si="9">3.14159*(F3^2)</f>
        <v>0.78539749999999997</v>
      </c>
      <c r="D3" s="3">
        <f t="shared" ref="D3:D5" si="10">(3.14159*(E3/2)^2*5)/2</f>
        <v>1.96349375</v>
      </c>
      <c r="E3" s="1">
        <f t="shared" ref="E3:E5" si="11">F3*2</f>
        <v>1</v>
      </c>
      <c r="F3" s="1">
        <v>0.5</v>
      </c>
      <c r="G3" s="21">
        <f t="shared" ref="G3:G5" si="12">(1/$I$2)*(F3*F3)</f>
        <v>7.8125E-3</v>
      </c>
      <c r="H3" s="1">
        <f t="shared" ref="H3:H5" si="13">(F3*F3)/(4*G3)</f>
        <v>8</v>
      </c>
      <c r="S3" s="8" t="s">
        <v>6</v>
      </c>
      <c r="T3" s="9" t="s">
        <v>7</v>
      </c>
      <c r="U3" s="10" t="s">
        <v>8</v>
      </c>
    </row>
    <row r="4" spans="1:21">
      <c r="A4" s="17">
        <f t="shared" ref="A4" si="14">C4*1000</f>
        <v>1130.9723999999999</v>
      </c>
      <c r="B4" s="18">
        <f t="shared" ref="B4" si="15">C4*295</f>
        <v>333.63685799999996</v>
      </c>
      <c r="C4" s="3">
        <f t="shared" ref="C4" si="16">3.14159*(F4^2)</f>
        <v>1.1309723999999999</v>
      </c>
      <c r="D4" s="3">
        <f t="shared" ref="D4" si="17">(3.14159*(E4/2)^2*5)/2</f>
        <v>2.8274309999999998</v>
      </c>
      <c r="E4" s="1">
        <f t="shared" ref="E4" si="18">F4*2</f>
        <v>1.2</v>
      </c>
      <c r="F4" s="1">
        <v>0.6</v>
      </c>
      <c r="G4" s="21">
        <f t="shared" ref="G4" si="19">(1/$I$2)*(F4*F4)</f>
        <v>1.125E-2</v>
      </c>
      <c r="H4" s="1">
        <f t="shared" ref="H4" si="20">(F4*F4)/(4*G4)</f>
        <v>8</v>
      </c>
      <c r="S4" s="11">
        <v>-15</v>
      </c>
      <c r="T4" s="12">
        <f t="shared" ref="T4:T6" si="21">S4^2</f>
        <v>225</v>
      </c>
      <c r="U4" s="13">
        <f t="shared" ref="U4:U6" si="22">$T$1*T4</f>
        <v>7.03125</v>
      </c>
    </row>
    <row r="5" spans="1:21">
      <c r="A5" s="17">
        <f t="shared" si="7"/>
        <v>1767.1443750000001</v>
      </c>
      <c r="B5" s="18">
        <f t="shared" si="8"/>
        <v>521.30759062499999</v>
      </c>
      <c r="C5" s="3">
        <f t="shared" si="9"/>
        <v>1.767144375</v>
      </c>
      <c r="D5" s="3">
        <f t="shared" si="10"/>
        <v>4.4178609375000004</v>
      </c>
      <c r="E5" s="1">
        <f t="shared" si="11"/>
        <v>1.5</v>
      </c>
      <c r="F5" s="1">
        <v>0.75</v>
      </c>
      <c r="G5" s="21">
        <f t="shared" si="12"/>
        <v>1.7578125E-2</v>
      </c>
      <c r="H5" s="1">
        <f t="shared" si="13"/>
        <v>8</v>
      </c>
      <c r="S5" s="11">
        <v>-14</v>
      </c>
      <c r="T5" s="12">
        <f t="shared" si="21"/>
        <v>196</v>
      </c>
      <c r="U5" s="13">
        <f t="shared" si="22"/>
        <v>6.125</v>
      </c>
    </row>
    <row r="6" spans="1:21">
      <c r="A6" s="17">
        <f t="shared" ref="A6:A35" si="23">C6*1000</f>
        <v>3141.5899999999997</v>
      </c>
      <c r="B6" s="18">
        <f t="shared" si="8"/>
        <v>926.76904999999999</v>
      </c>
      <c r="C6" s="3">
        <f>3.14159*(F6^2)</f>
        <v>3.1415899999999999</v>
      </c>
      <c r="D6" s="3">
        <f>(3.14159*(E6/2)^2*5)/2</f>
        <v>7.8539750000000002</v>
      </c>
      <c r="E6" s="1">
        <f>F6*2</f>
        <v>2</v>
      </c>
      <c r="F6" s="1">
        <v>1</v>
      </c>
      <c r="G6" s="21">
        <f>(1/$I$2)*(F6*F6)</f>
        <v>3.125E-2</v>
      </c>
      <c r="H6" s="1">
        <f>(F6*F6)/(4*G6)</f>
        <v>8</v>
      </c>
      <c r="S6" s="11">
        <v>-13</v>
      </c>
      <c r="T6" s="12">
        <f t="shared" si="21"/>
        <v>169</v>
      </c>
      <c r="U6" s="13">
        <f t="shared" si="22"/>
        <v>5.28125</v>
      </c>
    </row>
    <row r="7" spans="1:21">
      <c r="A7" s="17">
        <f t="shared" ref="A7" si="24">C7*1000</f>
        <v>7068.5775000000003</v>
      </c>
      <c r="B7" s="18">
        <f t="shared" si="8"/>
        <v>2085.2303625</v>
      </c>
      <c r="C7" s="3">
        <f>3.14159*(F7^2)</f>
        <v>7.0685775</v>
      </c>
      <c r="D7" s="3">
        <f>(3.14159*(E7/2)^2*5)/2</f>
        <v>17.671443750000002</v>
      </c>
      <c r="E7" s="1">
        <f>F7*2</f>
        <v>3</v>
      </c>
      <c r="F7" s="1">
        <v>1.5</v>
      </c>
      <c r="G7" s="21">
        <f>(1/$I$2)*(F7*F7)</f>
        <v>7.03125E-2</v>
      </c>
      <c r="H7" s="1">
        <f>(F7*F7)/(4*G7)</f>
        <v>8</v>
      </c>
      <c r="S7" s="11">
        <v>-12</v>
      </c>
      <c r="T7" s="12">
        <f t="shared" ref="T7:T31" si="25">S7^2</f>
        <v>144</v>
      </c>
      <c r="U7" s="13">
        <f t="shared" ref="U7:U31" si="26">$T$1*T7</f>
        <v>4.5</v>
      </c>
    </row>
    <row r="8" spans="1:21">
      <c r="A8" s="17">
        <f t="shared" si="23"/>
        <v>19011.646043999997</v>
      </c>
      <c r="B8" s="18">
        <f t="shared" si="8"/>
        <v>5608.4355829799997</v>
      </c>
      <c r="C8" s="3">
        <f t="shared" ref="C8:C35" si="27">3.14159*(F8^2)</f>
        <v>19.011646043999999</v>
      </c>
      <c r="D8" s="3">
        <f t="shared" ref="D8:D35" si="28">(3.14159*(E8/2)^2*5)/2</f>
        <v>47.529115109999999</v>
      </c>
      <c r="E8" s="1">
        <v>4.92</v>
      </c>
      <c r="F8" s="1">
        <f>E8/2</f>
        <v>2.46</v>
      </c>
      <c r="G8" s="21">
        <f t="shared" ref="G8:G16" si="29">(1/$I$2)*(F8*F8)</f>
        <v>0.18911249999999999</v>
      </c>
      <c r="H8" s="1">
        <f t="shared" ref="H8:H16" si="30">(F8*F8)/(4*G8)</f>
        <v>8</v>
      </c>
      <c r="S8" s="11">
        <v>-11</v>
      </c>
      <c r="T8" s="12">
        <f t="shared" si="25"/>
        <v>121</v>
      </c>
      <c r="U8" s="13">
        <f t="shared" si="26"/>
        <v>3.78125</v>
      </c>
    </row>
    <row r="9" spans="1:21">
      <c r="A9" s="17">
        <f t="shared" si="23"/>
        <v>28274.31</v>
      </c>
      <c r="B9" s="18">
        <f t="shared" si="8"/>
        <v>8340.9214499999998</v>
      </c>
      <c r="C9" s="3">
        <f t="shared" si="27"/>
        <v>28.27431</v>
      </c>
      <c r="D9" s="3">
        <f t="shared" si="28"/>
        <v>70.685775000000007</v>
      </c>
      <c r="E9" s="1">
        <f t="shared" ref="E9:E17" si="31">F9*2</f>
        <v>6</v>
      </c>
      <c r="F9" s="1">
        <v>3</v>
      </c>
      <c r="G9" s="21">
        <f t="shared" si="29"/>
        <v>0.28125</v>
      </c>
      <c r="H9" s="1">
        <f t="shared" si="30"/>
        <v>8</v>
      </c>
      <c r="S9" s="11">
        <v>-10</v>
      </c>
      <c r="T9" s="12">
        <f t="shared" si="25"/>
        <v>100</v>
      </c>
      <c r="U9" s="13">
        <f t="shared" si="26"/>
        <v>3.125</v>
      </c>
    </row>
    <row r="10" spans="1:21">
      <c r="A10" s="17">
        <f t="shared" si="23"/>
        <v>50265.439999999995</v>
      </c>
      <c r="B10" s="18">
        <f t="shared" si="8"/>
        <v>14828.3048</v>
      </c>
      <c r="C10" s="3">
        <f t="shared" si="27"/>
        <v>50.265439999999998</v>
      </c>
      <c r="D10" s="3">
        <f t="shared" si="28"/>
        <v>125.6636</v>
      </c>
      <c r="E10" s="1">
        <f t="shared" si="31"/>
        <v>8</v>
      </c>
      <c r="F10" s="1">
        <v>4</v>
      </c>
      <c r="G10" s="21">
        <f t="shared" si="29"/>
        <v>0.5</v>
      </c>
      <c r="H10" s="1">
        <f t="shared" si="30"/>
        <v>8</v>
      </c>
      <c r="S10" s="11">
        <v>-9</v>
      </c>
      <c r="T10" s="12">
        <f t="shared" si="25"/>
        <v>81</v>
      </c>
      <c r="U10" s="13">
        <f t="shared" si="26"/>
        <v>2.53125</v>
      </c>
    </row>
    <row r="11" spans="1:21">
      <c r="A11" s="17">
        <f t="shared" si="23"/>
        <v>78539.75</v>
      </c>
      <c r="B11" s="18">
        <f t="shared" si="8"/>
        <v>23169.22625</v>
      </c>
      <c r="C11" s="3">
        <f t="shared" si="27"/>
        <v>78.539749999999998</v>
      </c>
      <c r="D11" s="3">
        <f t="shared" si="28"/>
        <v>196.34937500000001</v>
      </c>
      <c r="E11" s="1">
        <f t="shared" si="31"/>
        <v>10</v>
      </c>
      <c r="F11" s="1">
        <v>5</v>
      </c>
      <c r="G11" s="21">
        <f t="shared" si="29"/>
        <v>0.78125</v>
      </c>
      <c r="H11" s="1">
        <f t="shared" si="30"/>
        <v>8</v>
      </c>
      <c r="S11" s="11">
        <v>-8</v>
      </c>
      <c r="T11" s="12">
        <f t="shared" si="25"/>
        <v>64</v>
      </c>
      <c r="U11" s="13">
        <f t="shared" si="26"/>
        <v>2</v>
      </c>
    </row>
    <row r="12" spans="1:21">
      <c r="A12" s="17">
        <f t="shared" si="23"/>
        <v>113097.24</v>
      </c>
      <c r="B12" s="18">
        <f t="shared" si="8"/>
        <v>33363.685799999999</v>
      </c>
      <c r="C12" s="3">
        <f t="shared" si="27"/>
        <v>113.09724</v>
      </c>
      <c r="D12" s="3">
        <f t="shared" si="28"/>
        <v>282.74310000000003</v>
      </c>
      <c r="E12" s="1">
        <f t="shared" si="31"/>
        <v>12</v>
      </c>
      <c r="F12" s="1">
        <v>6</v>
      </c>
      <c r="G12" s="21">
        <f t="shared" si="29"/>
        <v>1.125</v>
      </c>
      <c r="H12" s="1">
        <f t="shared" si="30"/>
        <v>8</v>
      </c>
      <c r="S12" s="11">
        <v>-7</v>
      </c>
      <c r="T12" s="12">
        <f t="shared" si="25"/>
        <v>49</v>
      </c>
      <c r="U12" s="13">
        <f t="shared" si="26"/>
        <v>1.53125</v>
      </c>
    </row>
    <row r="13" spans="1:21">
      <c r="A13" s="17">
        <f t="shared" si="23"/>
        <v>153937.90999999997</v>
      </c>
      <c r="B13" s="18">
        <f t="shared" si="8"/>
        <v>45411.683449999997</v>
      </c>
      <c r="C13" s="3">
        <f t="shared" si="27"/>
        <v>153.93790999999999</v>
      </c>
      <c r="D13" s="3">
        <f t="shared" si="28"/>
        <v>384.84477499999997</v>
      </c>
      <c r="E13" s="1">
        <f t="shared" si="31"/>
        <v>14</v>
      </c>
      <c r="F13" s="1">
        <v>7</v>
      </c>
      <c r="G13" s="21">
        <f t="shared" si="29"/>
        <v>1.53125</v>
      </c>
      <c r="H13" s="1">
        <f t="shared" si="30"/>
        <v>8</v>
      </c>
      <c r="S13" s="11">
        <v>-6</v>
      </c>
      <c r="T13" s="12">
        <f t="shared" si="25"/>
        <v>36</v>
      </c>
      <c r="U13" s="13">
        <f t="shared" si="26"/>
        <v>1.125</v>
      </c>
    </row>
    <row r="14" spans="1:21">
      <c r="A14" s="17">
        <f t="shared" si="23"/>
        <v>201061.75999999998</v>
      </c>
      <c r="B14" s="18">
        <f t="shared" si="8"/>
        <v>59313.2192</v>
      </c>
      <c r="C14" s="3">
        <f t="shared" si="27"/>
        <v>201.06175999999999</v>
      </c>
      <c r="D14" s="3">
        <f t="shared" si="28"/>
        <v>502.65440000000001</v>
      </c>
      <c r="E14" s="1">
        <f t="shared" si="31"/>
        <v>16</v>
      </c>
      <c r="F14" s="1">
        <v>8</v>
      </c>
      <c r="G14" s="21">
        <f t="shared" si="29"/>
        <v>2</v>
      </c>
      <c r="H14" s="1">
        <f t="shared" si="30"/>
        <v>8</v>
      </c>
      <c r="J14" s="1"/>
      <c r="S14" s="12">
        <v>-5</v>
      </c>
      <c r="T14" s="12">
        <f t="shared" si="25"/>
        <v>25</v>
      </c>
      <c r="U14" s="13">
        <f t="shared" si="26"/>
        <v>0.78125</v>
      </c>
    </row>
    <row r="15" spans="1:21">
      <c r="A15" s="17">
        <f t="shared" si="23"/>
        <v>254468.78999999998</v>
      </c>
      <c r="B15" s="18">
        <f t="shared" si="8"/>
        <v>75068.293049999993</v>
      </c>
      <c r="C15" s="3">
        <f t="shared" si="27"/>
        <v>254.46878999999998</v>
      </c>
      <c r="D15" s="3">
        <f t="shared" si="28"/>
        <v>636.17197499999997</v>
      </c>
      <c r="E15" s="1">
        <f t="shared" si="31"/>
        <v>18</v>
      </c>
      <c r="F15" s="1">
        <v>9</v>
      </c>
      <c r="G15" s="21">
        <f t="shared" si="29"/>
        <v>2.53125</v>
      </c>
      <c r="H15" s="1">
        <f t="shared" si="30"/>
        <v>8</v>
      </c>
      <c r="S15" s="12">
        <v>-4</v>
      </c>
      <c r="T15" s="12">
        <f t="shared" si="25"/>
        <v>16</v>
      </c>
      <c r="U15" s="13">
        <f t="shared" si="26"/>
        <v>0.5</v>
      </c>
    </row>
    <row r="16" spans="1:21">
      <c r="A16" s="17">
        <f t="shared" si="23"/>
        <v>314159</v>
      </c>
      <c r="B16" s="18">
        <f t="shared" si="8"/>
        <v>92676.904999999999</v>
      </c>
      <c r="C16" s="3">
        <f t="shared" si="27"/>
        <v>314.15899999999999</v>
      </c>
      <c r="D16" s="3">
        <f t="shared" si="28"/>
        <v>785.39750000000004</v>
      </c>
      <c r="E16" s="1">
        <f t="shared" si="31"/>
        <v>20</v>
      </c>
      <c r="F16" s="1">
        <v>10</v>
      </c>
      <c r="G16" s="21">
        <f t="shared" si="29"/>
        <v>3.125</v>
      </c>
      <c r="H16" s="1">
        <f t="shared" si="30"/>
        <v>8</v>
      </c>
      <c r="S16" s="12">
        <v>-3</v>
      </c>
      <c r="T16" s="12">
        <f t="shared" si="25"/>
        <v>9</v>
      </c>
      <c r="U16" s="13">
        <f t="shared" si="26"/>
        <v>0.28125</v>
      </c>
    </row>
    <row r="17" spans="1:21">
      <c r="A17" s="17">
        <f t="shared" si="23"/>
        <v>380132.39</v>
      </c>
      <c r="B17" s="18">
        <f t="shared" si="8"/>
        <v>112139.05505</v>
      </c>
      <c r="C17" s="3">
        <f t="shared" si="27"/>
        <v>380.13238999999999</v>
      </c>
      <c r="D17" s="3">
        <f t="shared" si="28"/>
        <v>950.33097499999997</v>
      </c>
      <c r="E17" s="1">
        <f t="shared" si="31"/>
        <v>22</v>
      </c>
      <c r="F17" s="1">
        <v>11</v>
      </c>
      <c r="G17" s="21">
        <f>(1/$I$2)*(F17*F17)</f>
        <v>3.78125</v>
      </c>
      <c r="H17" s="1">
        <f t="shared" ref="H17" si="32">(F17*F17)/(4*G17)</f>
        <v>8</v>
      </c>
      <c r="S17" s="12">
        <v>-2</v>
      </c>
      <c r="T17" s="12">
        <f t="shared" si="25"/>
        <v>4</v>
      </c>
      <c r="U17" s="13">
        <f t="shared" si="26"/>
        <v>0.125</v>
      </c>
    </row>
    <row r="18" spans="1:21">
      <c r="A18" s="17">
        <f t="shared" si="23"/>
        <v>452388.96</v>
      </c>
      <c r="B18" s="18">
        <f t="shared" si="8"/>
        <v>133454.7432</v>
      </c>
      <c r="C18" s="3">
        <f t="shared" si="27"/>
        <v>452.38896</v>
      </c>
      <c r="D18" s="3">
        <f t="shared" si="28"/>
        <v>1130.9724000000001</v>
      </c>
      <c r="E18" s="1">
        <f t="shared" ref="E18:E35" si="33">F18*2</f>
        <v>24</v>
      </c>
      <c r="F18" s="1">
        <v>12</v>
      </c>
      <c r="G18" s="21">
        <f t="shared" ref="G18:G35" si="34">(1/$I$2)*(F18*F18)</f>
        <v>4.5</v>
      </c>
      <c r="H18" s="1">
        <f t="shared" ref="H18:H35" si="35">(F18*F18)/(4*G18)</f>
        <v>8</v>
      </c>
      <c r="S18" s="12">
        <v>-1</v>
      </c>
      <c r="T18" s="12">
        <f t="shared" si="25"/>
        <v>1</v>
      </c>
      <c r="U18" s="13">
        <f t="shared" si="26"/>
        <v>3.125E-2</v>
      </c>
    </row>
    <row r="19" spans="1:21">
      <c r="A19" s="17">
        <f t="shared" si="23"/>
        <v>530928.71000000008</v>
      </c>
      <c r="B19" s="18">
        <f t="shared" si="8"/>
        <v>156623.96945</v>
      </c>
      <c r="C19" s="3">
        <f t="shared" si="27"/>
        <v>530.92871000000002</v>
      </c>
      <c r="D19" s="3">
        <f t="shared" si="28"/>
        <v>1327.3217750000001</v>
      </c>
      <c r="E19" s="1">
        <f t="shared" si="33"/>
        <v>26</v>
      </c>
      <c r="F19" s="1">
        <v>13</v>
      </c>
      <c r="G19" s="21">
        <f t="shared" si="34"/>
        <v>5.28125</v>
      </c>
      <c r="H19" s="1">
        <f t="shared" si="35"/>
        <v>8</v>
      </c>
      <c r="S19" s="12">
        <v>0</v>
      </c>
      <c r="T19" s="12">
        <f t="shared" si="25"/>
        <v>0</v>
      </c>
      <c r="U19" s="13">
        <f t="shared" si="26"/>
        <v>0</v>
      </c>
    </row>
    <row r="20" spans="1:21">
      <c r="A20" s="17">
        <f t="shared" si="23"/>
        <v>615751.6399999999</v>
      </c>
      <c r="B20" s="18">
        <f t="shared" si="8"/>
        <v>181646.73379999999</v>
      </c>
      <c r="C20" s="3">
        <f t="shared" si="27"/>
        <v>615.75163999999995</v>
      </c>
      <c r="D20" s="3">
        <f t="shared" si="28"/>
        <v>1539.3790999999999</v>
      </c>
      <c r="E20" s="1">
        <f t="shared" si="33"/>
        <v>28</v>
      </c>
      <c r="F20" s="1">
        <v>14</v>
      </c>
      <c r="G20" s="21">
        <f t="shared" si="34"/>
        <v>6.125</v>
      </c>
      <c r="H20" s="1">
        <f t="shared" si="35"/>
        <v>8</v>
      </c>
      <c r="J20" s="1"/>
      <c r="S20" s="12">
        <v>1</v>
      </c>
      <c r="T20" s="12">
        <f t="shared" si="25"/>
        <v>1</v>
      </c>
      <c r="U20" s="13">
        <f t="shared" si="26"/>
        <v>3.125E-2</v>
      </c>
    </row>
    <row r="21" spans="1:21">
      <c r="A21" s="19">
        <f t="shared" si="23"/>
        <v>706857.75</v>
      </c>
      <c r="B21" s="20">
        <f t="shared" si="8"/>
        <v>208523.03625</v>
      </c>
      <c r="C21" s="15">
        <f t="shared" si="27"/>
        <v>706.85775000000001</v>
      </c>
      <c r="D21" s="15">
        <f t="shared" si="28"/>
        <v>1767.1443750000001</v>
      </c>
      <c r="E21" s="16">
        <f t="shared" si="33"/>
        <v>30</v>
      </c>
      <c r="F21" s="16">
        <v>15</v>
      </c>
      <c r="G21" s="22">
        <f t="shared" si="34"/>
        <v>7.03125</v>
      </c>
      <c r="H21" s="16">
        <f t="shared" si="35"/>
        <v>8</v>
      </c>
      <c r="J21" s="1"/>
      <c r="S21" s="12">
        <v>2</v>
      </c>
      <c r="T21" s="12">
        <f t="shared" si="25"/>
        <v>4</v>
      </c>
      <c r="U21" s="13">
        <f t="shared" si="26"/>
        <v>0.125</v>
      </c>
    </row>
    <row r="22" spans="1:21">
      <c r="A22" s="17">
        <f t="shared" si="23"/>
        <v>804247.03999999992</v>
      </c>
      <c r="B22" s="18">
        <f t="shared" si="8"/>
        <v>237252.8768</v>
      </c>
      <c r="C22" s="3">
        <f t="shared" si="27"/>
        <v>804.24703999999997</v>
      </c>
      <c r="D22" s="3">
        <f t="shared" si="28"/>
        <v>2010.6176</v>
      </c>
      <c r="E22" s="1">
        <f t="shared" si="33"/>
        <v>32</v>
      </c>
      <c r="F22" s="1">
        <v>16</v>
      </c>
      <c r="G22" s="21">
        <f t="shared" si="34"/>
        <v>8</v>
      </c>
      <c r="H22" s="1">
        <f t="shared" si="35"/>
        <v>8</v>
      </c>
      <c r="J22" s="1"/>
      <c r="S22" s="12">
        <v>3</v>
      </c>
      <c r="T22" s="12">
        <f t="shared" si="25"/>
        <v>9</v>
      </c>
      <c r="U22" s="13">
        <f t="shared" si="26"/>
        <v>0.28125</v>
      </c>
    </row>
    <row r="23" spans="1:21">
      <c r="A23" s="17">
        <f t="shared" si="23"/>
        <v>907919.50999999989</v>
      </c>
      <c r="B23" s="18">
        <f t="shared" si="8"/>
        <v>267836.25545</v>
      </c>
      <c r="C23" s="3">
        <f t="shared" si="27"/>
        <v>907.91950999999995</v>
      </c>
      <c r="D23" s="3">
        <f t="shared" si="28"/>
        <v>2269.7987749999998</v>
      </c>
      <c r="E23" s="1">
        <f t="shared" si="33"/>
        <v>34</v>
      </c>
      <c r="F23" s="1">
        <v>17</v>
      </c>
      <c r="G23" s="21">
        <f t="shared" si="34"/>
        <v>9.03125</v>
      </c>
      <c r="H23" s="1">
        <f t="shared" si="35"/>
        <v>8</v>
      </c>
      <c r="J23" s="1"/>
      <c r="S23" s="12">
        <v>4</v>
      </c>
      <c r="T23" s="12">
        <f t="shared" si="25"/>
        <v>16</v>
      </c>
      <c r="U23" s="13">
        <f t="shared" si="26"/>
        <v>0.5</v>
      </c>
    </row>
    <row r="24" spans="1:21">
      <c r="A24" s="17">
        <f t="shared" si="23"/>
        <v>1017875.1599999999</v>
      </c>
      <c r="B24" s="18">
        <f t="shared" si="8"/>
        <v>300273.17219999997</v>
      </c>
      <c r="C24" s="3">
        <f t="shared" si="27"/>
        <v>1017.8751599999999</v>
      </c>
      <c r="D24" s="3">
        <f t="shared" si="28"/>
        <v>2544.6878999999999</v>
      </c>
      <c r="E24" s="1">
        <f t="shared" si="33"/>
        <v>36</v>
      </c>
      <c r="F24" s="1">
        <v>18</v>
      </c>
      <c r="G24" s="21">
        <f t="shared" si="34"/>
        <v>10.125</v>
      </c>
      <c r="H24" s="1">
        <f t="shared" si="35"/>
        <v>8</v>
      </c>
      <c r="J24" s="1"/>
      <c r="S24" s="12">
        <v>5</v>
      </c>
      <c r="T24" s="12">
        <f t="shared" si="25"/>
        <v>25</v>
      </c>
      <c r="U24" s="13">
        <f t="shared" si="26"/>
        <v>0.78125</v>
      </c>
    </row>
    <row r="25" spans="1:21">
      <c r="A25" s="17">
        <f t="shared" si="23"/>
        <v>1134113.99</v>
      </c>
      <c r="B25" s="18">
        <f t="shared" si="8"/>
        <v>334563.62705000001</v>
      </c>
      <c r="C25" s="3">
        <f t="shared" si="27"/>
        <v>1134.1139900000001</v>
      </c>
      <c r="D25" s="3">
        <f t="shared" si="28"/>
        <v>2835.284975</v>
      </c>
      <c r="E25" s="1">
        <f t="shared" si="33"/>
        <v>38</v>
      </c>
      <c r="F25" s="1">
        <v>19</v>
      </c>
      <c r="G25" s="21">
        <f t="shared" si="34"/>
        <v>11.28125</v>
      </c>
      <c r="H25" s="1">
        <f t="shared" si="35"/>
        <v>8</v>
      </c>
      <c r="J25" s="1"/>
      <c r="S25" s="12">
        <v>6</v>
      </c>
      <c r="T25" s="12">
        <f t="shared" si="25"/>
        <v>36</v>
      </c>
      <c r="U25" s="13">
        <f t="shared" si="26"/>
        <v>1.125</v>
      </c>
    </row>
    <row r="26" spans="1:21">
      <c r="A26" s="17">
        <f t="shared" si="23"/>
        <v>1256636</v>
      </c>
      <c r="B26" s="18">
        <f t="shared" si="8"/>
        <v>370707.62</v>
      </c>
      <c r="C26" s="3">
        <f t="shared" si="27"/>
        <v>1256.636</v>
      </c>
      <c r="D26" s="3">
        <f t="shared" si="28"/>
        <v>3141.59</v>
      </c>
      <c r="E26" s="1">
        <f t="shared" si="33"/>
        <v>40</v>
      </c>
      <c r="F26" s="1">
        <v>20</v>
      </c>
      <c r="G26" s="21">
        <f t="shared" si="34"/>
        <v>12.5</v>
      </c>
      <c r="H26" s="1">
        <f t="shared" si="35"/>
        <v>8</v>
      </c>
      <c r="S26" s="12">
        <v>7</v>
      </c>
      <c r="T26" s="12">
        <f t="shared" si="25"/>
        <v>49</v>
      </c>
      <c r="U26" s="13">
        <f t="shared" si="26"/>
        <v>1.53125</v>
      </c>
    </row>
    <row r="27" spans="1:21">
      <c r="A27" s="17">
        <f t="shared" si="23"/>
        <v>1385441.19</v>
      </c>
      <c r="B27" s="18">
        <f t="shared" si="8"/>
        <v>408705.15104999999</v>
      </c>
      <c r="C27" s="3">
        <f t="shared" si="27"/>
        <v>1385.44119</v>
      </c>
      <c r="D27" s="3">
        <f t="shared" si="28"/>
        <v>3463.6029749999998</v>
      </c>
      <c r="E27" s="1">
        <f t="shared" si="33"/>
        <v>42</v>
      </c>
      <c r="F27" s="1">
        <v>21</v>
      </c>
      <c r="G27" s="21">
        <f t="shared" si="34"/>
        <v>13.78125</v>
      </c>
      <c r="H27" s="1">
        <f t="shared" si="35"/>
        <v>8</v>
      </c>
      <c r="S27" s="12">
        <v>8</v>
      </c>
      <c r="T27" s="12">
        <f t="shared" si="25"/>
        <v>64</v>
      </c>
      <c r="U27" s="13">
        <f t="shared" si="26"/>
        <v>2</v>
      </c>
    </row>
    <row r="28" spans="1:21">
      <c r="A28" s="17">
        <f t="shared" si="23"/>
        <v>1520529.56</v>
      </c>
      <c r="B28" s="18">
        <f t="shared" si="8"/>
        <v>448556.22019999998</v>
      </c>
      <c r="C28" s="3">
        <f t="shared" si="27"/>
        <v>1520.5295599999999</v>
      </c>
      <c r="D28" s="3">
        <f t="shared" si="28"/>
        <v>3801.3238999999999</v>
      </c>
      <c r="E28" s="1">
        <f t="shared" si="33"/>
        <v>44</v>
      </c>
      <c r="F28" s="1">
        <v>22</v>
      </c>
      <c r="G28" s="21">
        <f t="shared" si="34"/>
        <v>15.125</v>
      </c>
      <c r="H28" s="1">
        <f t="shared" si="35"/>
        <v>8</v>
      </c>
      <c r="S28" s="12">
        <v>9</v>
      </c>
      <c r="T28" s="12">
        <f t="shared" si="25"/>
        <v>81</v>
      </c>
      <c r="U28" s="13">
        <f t="shared" si="26"/>
        <v>2.53125</v>
      </c>
    </row>
    <row r="29" spans="1:21">
      <c r="A29" s="17">
        <f t="shared" si="23"/>
        <v>1661901.11</v>
      </c>
      <c r="B29" s="18">
        <f t="shared" si="8"/>
        <v>490260.82744999998</v>
      </c>
      <c r="C29" s="3">
        <f t="shared" si="27"/>
        <v>1661.90111</v>
      </c>
      <c r="D29" s="3">
        <f t="shared" si="28"/>
        <v>4154.7527749999999</v>
      </c>
      <c r="E29" s="1">
        <f t="shared" si="33"/>
        <v>46</v>
      </c>
      <c r="F29" s="1">
        <v>23</v>
      </c>
      <c r="G29" s="21">
        <f t="shared" si="34"/>
        <v>16.53125</v>
      </c>
      <c r="H29" s="1">
        <f t="shared" si="35"/>
        <v>8</v>
      </c>
      <c r="S29" s="12">
        <v>10</v>
      </c>
      <c r="T29" s="12">
        <f t="shared" si="25"/>
        <v>100</v>
      </c>
      <c r="U29" s="13">
        <f t="shared" si="26"/>
        <v>3.125</v>
      </c>
    </row>
    <row r="30" spans="1:21">
      <c r="A30" s="17">
        <f t="shared" si="23"/>
        <v>1809555.84</v>
      </c>
      <c r="B30" s="18">
        <f t="shared" si="8"/>
        <v>533818.97279999999</v>
      </c>
      <c r="C30" s="3">
        <f t="shared" si="27"/>
        <v>1809.55584</v>
      </c>
      <c r="D30" s="3">
        <f t="shared" si="28"/>
        <v>4523.8896000000004</v>
      </c>
      <c r="E30" s="1">
        <f t="shared" si="33"/>
        <v>48</v>
      </c>
      <c r="F30" s="1">
        <v>24</v>
      </c>
      <c r="G30" s="21">
        <f t="shared" si="34"/>
        <v>18</v>
      </c>
      <c r="H30" s="1">
        <f t="shared" si="35"/>
        <v>8</v>
      </c>
      <c r="S30" s="12">
        <v>11</v>
      </c>
      <c r="T30" s="12">
        <f t="shared" si="25"/>
        <v>121</v>
      </c>
      <c r="U30" s="13">
        <f t="shared" si="26"/>
        <v>3.78125</v>
      </c>
    </row>
    <row r="31" spans="1:21">
      <c r="A31" s="17">
        <f t="shared" si="23"/>
        <v>1963493.7499999998</v>
      </c>
      <c r="B31" s="18">
        <f t="shared" si="8"/>
        <v>579230.65625</v>
      </c>
      <c r="C31" s="3">
        <f t="shared" si="27"/>
        <v>1963.4937499999999</v>
      </c>
      <c r="D31" s="3">
        <f t="shared" si="28"/>
        <v>4908.734375</v>
      </c>
      <c r="E31" s="1">
        <f t="shared" si="33"/>
        <v>50</v>
      </c>
      <c r="F31" s="1">
        <v>25</v>
      </c>
      <c r="G31" s="21">
        <f t="shared" si="34"/>
        <v>19.53125</v>
      </c>
      <c r="H31" s="1">
        <f t="shared" si="35"/>
        <v>8</v>
      </c>
      <c r="S31" s="12">
        <v>12</v>
      </c>
      <c r="T31" s="12">
        <f t="shared" si="25"/>
        <v>144</v>
      </c>
      <c r="U31" s="13">
        <f t="shared" si="26"/>
        <v>4.5</v>
      </c>
    </row>
    <row r="32" spans="1:21">
      <c r="A32" s="17">
        <f t="shared" si="23"/>
        <v>2123714.8400000003</v>
      </c>
      <c r="B32" s="18">
        <f t="shared" si="8"/>
        <v>626495.87780000002</v>
      </c>
      <c r="C32" s="3">
        <f t="shared" si="27"/>
        <v>2123.7148400000001</v>
      </c>
      <c r="D32" s="3">
        <f t="shared" si="28"/>
        <v>5309.2871000000005</v>
      </c>
      <c r="E32" s="1">
        <f t="shared" si="33"/>
        <v>52</v>
      </c>
      <c r="F32" s="1">
        <v>26</v>
      </c>
      <c r="G32" s="21">
        <f t="shared" si="34"/>
        <v>21.125</v>
      </c>
      <c r="H32" s="1">
        <f t="shared" si="35"/>
        <v>8</v>
      </c>
      <c r="S32" s="12">
        <v>13</v>
      </c>
      <c r="T32" s="12">
        <f t="shared" ref="T32:T34" si="36">S32^2</f>
        <v>169</v>
      </c>
      <c r="U32" s="13">
        <f t="shared" ref="U32:U34" si="37">$T$1*T32</f>
        <v>5.28125</v>
      </c>
    </row>
    <row r="33" spans="1:21">
      <c r="A33" s="17">
        <f t="shared" si="23"/>
        <v>2290219.11</v>
      </c>
      <c r="B33" s="18">
        <f t="shared" si="8"/>
        <v>675614.63745000004</v>
      </c>
      <c r="C33" s="3">
        <f t="shared" si="27"/>
        <v>2290.21911</v>
      </c>
      <c r="D33" s="3">
        <f t="shared" si="28"/>
        <v>5725.547775</v>
      </c>
      <c r="E33" s="1">
        <f t="shared" si="33"/>
        <v>54</v>
      </c>
      <c r="F33" s="1">
        <v>27</v>
      </c>
      <c r="G33" s="21">
        <f t="shared" si="34"/>
        <v>22.78125</v>
      </c>
      <c r="H33" s="1">
        <f t="shared" si="35"/>
        <v>8</v>
      </c>
      <c r="S33" s="12">
        <v>14</v>
      </c>
      <c r="T33" s="12">
        <f t="shared" si="36"/>
        <v>196</v>
      </c>
      <c r="U33" s="13">
        <f t="shared" si="37"/>
        <v>6.125</v>
      </c>
    </row>
    <row r="34" spans="1:21">
      <c r="A34" s="17">
        <f t="shared" si="23"/>
        <v>2463006.5599999996</v>
      </c>
      <c r="B34" s="18">
        <f t="shared" si="8"/>
        <v>726586.93519999995</v>
      </c>
      <c r="C34" s="3">
        <f t="shared" si="27"/>
        <v>2463.0065599999998</v>
      </c>
      <c r="D34" s="3">
        <f t="shared" si="28"/>
        <v>6157.5163999999995</v>
      </c>
      <c r="E34" s="1">
        <f t="shared" si="33"/>
        <v>56</v>
      </c>
      <c r="F34" s="1">
        <v>28</v>
      </c>
      <c r="G34" s="21">
        <f t="shared" si="34"/>
        <v>24.5</v>
      </c>
      <c r="H34" s="1">
        <f t="shared" si="35"/>
        <v>8</v>
      </c>
      <c r="S34" s="12">
        <v>15</v>
      </c>
      <c r="T34" s="12">
        <f t="shared" si="36"/>
        <v>225</v>
      </c>
      <c r="U34" s="13">
        <f t="shared" si="37"/>
        <v>7.03125</v>
      </c>
    </row>
    <row r="35" spans="1:21">
      <c r="A35" s="17">
        <f t="shared" si="23"/>
        <v>2642077.19</v>
      </c>
      <c r="B35" s="18">
        <f t="shared" si="8"/>
        <v>779412.77104999998</v>
      </c>
      <c r="C35" s="3">
        <f t="shared" si="27"/>
        <v>2642.07719</v>
      </c>
      <c r="D35" s="3">
        <f t="shared" si="28"/>
        <v>6605.1929749999999</v>
      </c>
      <c r="E35" s="1">
        <f t="shared" si="33"/>
        <v>58</v>
      </c>
      <c r="F35" s="1">
        <v>29</v>
      </c>
      <c r="G35" s="21">
        <f t="shared" si="34"/>
        <v>26.28125</v>
      </c>
      <c r="H35" s="1">
        <f t="shared" si="35"/>
        <v>8</v>
      </c>
    </row>
  </sheetData>
  <pageMargins left="0.7" right="0.7" top="0.75" bottom="0.75" header="0.3" footer="0.3"/>
  <pageSetup orientation="portrait" r:id="rId1"/>
  <drawing r:id="rId2"/>
  <legacyDrawing r:id="rId3"/>
</worksheet>
</file>

<file path=xl/worksheets/sheet2.xml><?xml version="1.0" encoding="utf-8"?>
<worksheet xmlns="http://schemas.openxmlformats.org/spreadsheetml/2006/main" xmlns:r="http://schemas.openxmlformats.org/officeDocument/2006/relationships">
  <dimension ref="A1:M18"/>
  <sheetViews>
    <sheetView workbookViewId="0">
      <selection activeCell="H15" sqref="H15"/>
    </sheetView>
  </sheetViews>
  <sheetFormatPr defaultRowHeight="15"/>
  <cols>
    <col min="1" max="1" width="12.85546875" style="1" customWidth="1"/>
    <col min="2" max="3" width="9.140625" style="1"/>
    <col min="4" max="4" width="12.5703125" style="1" customWidth="1"/>
    <col min="5" max="5" width="12.85546875" style="1" customWidth="1"/>
    <col min="6" max="6" width="7.5703125" style="1" customWidth="1"/>
    <col min="7" max="7" width="8" style="1" customWidth="1"/>
    <col min="8" max="8" width="10.28515625" customWidth="1"/>
    <col min="9" max="10" width="10.7109375" customWidth="1"/>
    <col min="11" max="11" width="11" customWidth="1"/>
    <col min="12" max="13" width="11.5703125" bestFit="1" customWidth="1"/>
  </cols>
  <sheetData>
    <row r="1" spans="7:13">
      <c r="H1" s="25" t="s">
        <v>21</v>
      </c>
      <c r="I1" s="31" t="s">
        <v>22</v>
      </c>
      <c r="J1" s="31" t="s">
        <v>24</v>
      </c>
      <c r="K1" s="26" t="s">
        <v>25</v>
      </c>
      <c r="L1" s="23"/>
    </row>
    <row r="2" spans="7:13" ht="15.75" thickBot="1">
      <c r="H2" s="27">
        <v>15</v>
      </c>
      <c r="I2" s="28">
        <v>15</v>
      </c>
      <c r="J2" s="28">
        <v>9.6999999999999993</v>
      </c>
      <c r="K2" s="35">
        <v>9.6999999999999993</v>
      </c>
      <c r="L2" s="23"/>
    </row>
    <row r="3" spans="7:13">
      <c r="H3" s="25" t="s">
        <v>16</v>
      </c>
      <c r="I3" s="31" t="s">
        <v>23</v>
      </c>
      <c r="J3" s="31" t="s">
        <v>17</v>
      </c>
      <c r="K3" s="31" t="s">
        <v>18</v>
      </c>
      <c r="L3" s="31" t="s">
        <v>15</v>
      </c>
      <c r="M3" s="26" t="s">
        <v>19</v>
      </c>
    </row>
    <row r="4" spans="7:13">
      <c r="G4" s="1" t="s">
        <v>27</v>
      </c>
      <c r="H4" s="36">
        <f>H2*I2</f>
        <v>225</v>
      </c>
      <c r="I4" s="29">
        <v>0.8</v>
      </c>
      <c r="J4" s="32">
        <f>(H4)/144</f>
        <v>1.5625</v>
      </c>
      <c r="K4" s="32">
        <f>J4*0.09290304</f>
        <v>0.14516100000000001</v>
      </c>
      <c r="L4" s="32">
        <f>K4*1000*I4</f>
        <v>116.12880000000001</v>
      </c>
      <c r="M4" s="37">
        <f>K4*3412*I4</f>
        <v>396.23146560000009</v>
      </c>
    </row>
    <row r="5" spans="7:13">
      <c r="H5" s="38" t="s">
        <v>16</v>
      </c>
      <c r="I5" s="30" t="s">
        <v>23</v>
      </c>
      <c r="J5" s="30" t="s">
        <v>17</v>
      </c>
      <c r="K5" s="33" t="s">
        <v>18</v>
      </c>
      <c r="L5" s="32" t="s">
        <v>15</v>
      </c>
      <c r="M5" s="37" t="s">
        <v>19</v>
      </c>
    </row>
    <row r="6" spans="7:13" ht="15.75" thickBot="1">
      <c r="G6" s="1" t="s">
        <v>28</v>
      </c>
      <c r="H6" s="39">
        <f>(H2+J2+J2)*(I2+K2+K2)-(2*J2*K2)-H4</f>
        <v>770.18</v>
      </c>
      <c r="I6" s="40">
        <v>0.5</v>
      </c>
      <c r="J6" s="41">
        <f>(H6)/144</f>
        <v>5.3484722222222221</v>
      </c>
      <c r="K6" s="34">
        <f>J6*0.09290304</f>
        <v>0.49688932880000003</v>
      </c>
      <c r="L6" s="34">
        <f>K6*1000*I6</f>
        <v>248.44466440000002</v>
      </c>
      <c r="M6" s="42">
        <f>K6*3412*I6</f>
        <v>847.6931949328</v>
      </c>
    </row>
    <row r="7" spans="7:13" ht="15.75" thickBot="1">
      <c r="K7" s="43" t="s">
        <v>26</v>
      </c>
      <c r="L7" s="44">
        <f>L4+L6</f>
        <v>364.57346440000003</v>
      </c>
      <c r="M7" s="45">
        <f>M4+M6</f>
        <v>1243.9246605328001</v>
      </c>
    </row>
    <row r="8" spans="7:13" ht="15.75" thickBot="1"/>
    <row r="9" spans="7:13">
      <c r="H9" s="25" t="s">
        <v>21</v>
      </c>
      <c r="I9" s="31" t="s">
        <v>22</v>
      </c>
      <c r="J9" s="31" t="s">
        <v>24</v>
      </c>
      <c r="K9" s="26" t="s">
        <v>25</v>
      </c>
      <c r="L9" s="23"/>
    </row>
    <row r="10" spans="7:13" ht="15.75" thickBot="1">
      <c r="H10" s="27">
        <v>15</v>
      </c>
      <c r="I10" s="28">
        <v>15</v>
      </c>
      <c r="J10" s="28"/>
      <c r="K10" s="35"/>
      <c r="L10" s="23"/>
    </row>
    <row r="11" spans="7:13">
      <c r="H11" s="25" t="s">
        <v>16</v>
      </c>
      <c r="I11" s="31" t="s">
        <v>23</v>
      </c>
      <c r="J11" s="31" t="s">
        <v>17</v>
      </c>
      <c r="K11" s="31" t="s">
        <v>18</v>
      </c>
      <c r="L11" s="31" t="s">
        <v>15</v>
      </c>
      <c r="M11" s="26" t="s">
        <v>19</v>
      </c>
    </row>
    <row r="12" spans="7:13">
      <c r="G12" s="1" t="s">
        <v>27</v>
      </c>
      <c r="H12" s="36">
        <f>H10*I10</f>
        <v>225</v>
      </c>
      <c r="I12" s="29">
        <v>0.8</v>
      </c>
      <c r="J12" s="32">
        <f>(H12)/144</f>
        <v>1.5625</v>
      </c>
      <c r="K12" s="32">
        <f>J12*0.09290304</f>
        <v>0.14516100000000001</v>
      </c>
      <c r="L12" s="32">
        <f>K12*1000*I12</f>
        <v>116.12880000000001</v>
      </c>
      <c r="M12" s="37">
        <f>K12*3412*I12</f>
        <v>396.23146560000009</v>
      </c>
    </row>
    <row r="13" spans="7:13">
      <c r="H13" s="38" t="s">
        <v>16</v>
      </c>
      <c r="I13" s="30" t="s">
        <v>23</v>
      </c>
      <c r="J13" s="30" t="s">
        <v>17</v>
      </c>
      <c r="K13" s="33" t="s">
        <v>18</v>
      </c>
      <c r="L13" s="32" t="s">
        <v>15</v>
      </c>
      <c r="M13" s="37" t="s">
        <v>19</v>
      </c>
    </row>
    <row r="14" spans="7:13" ht="15.75" thickBot="1">
      <c r="G14" s="1" t="s">
        <v>28</v>
      </c>
      <c r="H14" s="39">
        <f>1760-H12</f>
        <v>1535</v>
      </c>
      <c r="I14" s="40">
        <v>0.5</v>
      </c>
      <c r="J14" s="41">
        <f>(H14)/144</f>
        <v>10.659722222222221</v>
      </c>
      <c r="K14" s="34">
        <f>J14*0.09290304</f>
        <v>0.9903206</v>
      </c>
      <c r="L14" s="34">
        <f>K14*1000*I14</f>
        <v>495.16030000000001</v>
      </c>
      <c r="M14" s="42">
        <f>K14*3412*I14</f>
        <v>1689.4869435999999</v>
      </c>
    </row>
    <row r="15" spans="7:13" ht="15.75" thickBot="1">
      <c r="K15" s="43" t="s">
        <v>26</v>
      </c>
      <c r="L15" s="44">
        <f>L12+L14</f>
        <v>611.28909999999996</v>
      </c>
      <c r="M15" s="45">
        <f>M12+M14</f>
        <v>2085.7184091999998</v>
      </c>
    </row>
    <row r="18" spans="1:10">
      <c r="A18" s="23"/>
      <c r="B18" s="23"/>
      <c r="C18" s="23"/>
      <c r="D18" s="23"/>
      <c r="E18" s="23"/>
      <c r="F18" s="23"/>
      <c r="G18" s="23"/>
      <c r="H18" s="24"/>
      <c r="I18" s="24"/>
      <c r="J18" s="24"/>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Solar Parabolic</vt:lpstr>
      <vt:lpstr>Solar Oven</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Home</dc:creator>
  <cp:lastModifiedBy>BOR</cp:lastModifiedBy>
  <dcterms:created xsi:type="dcterms:W3CDTF">2010-12-18T01:18:28Z</dcterms:created>
  <dcterms:modified xsi:type="dcterms:W3CDTF">2011-01-11T22:50:30Z</dcterms:modified>
</cp:coreProperties>
</file>